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85" activeTab="2"/>
  </bookViews>
  <sheets>
    <sheet name="PARA ESCRIBIR" sheetId="1" r:id="rId1"/>
    <sheet name="DATOS" sheetId="2" r:id="rId2"/>
    <sheet name="FORMULA#3" sheetId="3" r:id="rId3"/>
  </sheets>
  <definedNames>
    <definedName name="datos">'DATOS'!$A$7:$C$26</definedName>
    <definedName name="PRESUPUESTO">'DATOS'!$A$4:$C$4</definedName>
  </definedNames>
  <calcPr fullCalcOnLoad="1"/>
</workbook>
</file>

<file path=xl/comments1.xml><?xml version="1.0" encoding="utf-8"?>
<comments xmlns="http://schemas.openxmlformats.org/spreadsheetml/2006/main">
  <authors>
    <author>NIKANDRO</author>
  </authors>
  <commentList>
    <comment ref="A3" authorId="0">
      <text>
        <r>
          <rPr>
            <b/>
            <sz val="9"/>
            <rFont val="Tahoma"/>
            <family val="2"/>
          </rPr>
          <t>CONVENIO 3203:</t>
        </r>
        <r>
          <rPr>
            <sz val="9"/>
            <rFont val="Tahoma"/>
            <family val="2"/>
          </rPr>
          <t xml:space="preserve">
Favor colocar en las celdas donde no hayan proponentes cero (0)</t>
        </r>
      </text>
    </comment>
  </commentList>
</comments>
</file>

<file path=xl/comments2.xml><?xml version="1.0" encoding="utf-8"?>
<comments xmlns="http://schemas.openxmlformats.org/spreadsheetml/2006/main">
  <authors>
    <author>NIKANDRO</author>
  </authors>
  <commentList>
    <comment ref="A3" authorId="0">
      <text>
        <r>
          <rPr>
            <b/>
            <sz val="9"/>
            <rFont val="Tahoma"/>
            <family val="2"/>
          </rPr>
          <t>CONVENIO 3203:</t>
        </r>
        <r>
          <rPr>
            <sz val="9"/>
            <rFont val="Tahoma"/>
            <family val="2"/>
          </rPr>
          <t xml:space="preserve">
Favor colocar en las celdas donde no hayan proponentes cero (0)</t>
        </r>
      </text>
    </comment>
  </commentList>
</comments>
</file>

<file path=xl/sharedStrings.xml><?xml version="1.0" encoding="utf-8"?>
<sst xmlns="http://schemas.openxmlformats.org/spreadsheetml/2006/main" count="66" uniqueCount="31">
  <si>
    <t>UNIVERSIDAD DEL CAUCA</t>
  </si>
  <si>
    <t>COMENTARIO IMPORTANTE</t>
  </si>
  <si>
    <t>LIMITE SUPERIOR</t>
  </si>
  <si>
    <t>PRESUPUESTO OFICIAL ANTES DE IVA</t>
  </si>
  <si>
    <t>LIMITE INFERIOR</t>
  </si>
  <si>
    <t>No.</t>
  </si>
  <si>
    <t>PROPONENTES</t>
  </si>
  <si>
    <t>VALOR BASICO DE LA PROPUESTA</t>
  </si>
  <si>
    <t>CAMILO TORRES BERMUDEZ</t>
  </si>
  <si>
    <t>CAMPO LUIS VALLEJO</t>
  </si>
  <si>
    <t>CONSORCIO BO</t>
  </si>
  <si>
    <t xml:space="preserve">JULIAN LIZANDRO GONZALEZ </t>
  </si>
  <si>
    <t>ANDRES IGNACIO ESCOBAR</t>
  </si>
  <si>
    <t>PROGRAMADORES_</t>
  </si>
  <si>
    <t>JUAN PABLO MELO ORTIZ</t>
  </si>
  <si>
    <t>NIKANDRO MUÑOZ</t>
  </si>
  <si>
    <t xml:space="preserve">FORMULA #3 MEDIA ARITMÉTICA </t>
  </si>
  <si>
    <t>PRESUPUESTO OFICIAL</t>
  </si>
  <si>
    <t>RANGO ADMISIBLE</t>
  </si>
  <si>
    <t>VALOR DE LA PROPUESTA TOTAL</t>
  </si>
  <si>
    <t>Factor Multiplicador y correcto diligenciamiento del formulario</t>
  </si>
  <si>
    <t>Valor en el rango admisible</t>
  </si>
  <si>
    <t>ADMISIBLE PARA LA EVALUACIÓN</t>
  </si>
  <si>
    <t>VALORES ADMISIBLES</t>
  </si>
  <si>
    <t>MEDIA ARITMÉTICA INICIAL M</t>
  </si>
  <si>
    <t>MEDIA ARITMÉTICA FINAL Mf</t>
  </si>
  <si>
    <t>DISCREPANSIA</t>
  </si>
  <si>
    <t>EVALUACIÓN</t>
  </si>
  <si>
    <t>SI</t>
  </si>
  <si>
    <t>NÚMERO DE PROPONENTES</t>
  </si>
  <si>
    <t>NO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</si>
</sst>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240A]\ #,##0.000"/>
    <numFmt numFmtId="165" formatCode="[$$-240A]\ #,##0.00"/>
    <numFmt numFmtId="166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lgerian"/>
      <family val="5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Informal Roman"/>
      <family val="4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165" fontId="0" fillId="35" borderId="10" xfId="0" applyNumberForma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5" borderId="12" xfId="0" applyFont="1" applyFill="1" applyBorder="1" applyAlignment="1">
      <alignment/>
    </xf>
    <xf numFmtId="164" fontId="5" fillId="35" borderId="10" xfId="0" applyNumberFormat="1" applyFont="1" applyFill="1" applyBorder="1" applyAlignment="1">
      <alignment horizontal="right"/>
    </xf>
    <xf numFmtId="0" fontId="0" fillId="36" borderId="0" xfId="0" applyFill="1" applyAlignment="1">
      <alignment/>
    </xf>
    <xf numFmtId="2" fontId="0" fillId="37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0" xfId="0" applyAlignment="1">
      <alignment/>
    </xf>
    <xf numFmtId="0" fontId="5" fillId="38" borderId="12" xfId="0" applyFont="1" applyFill="1" applyBorder="1" applyAlignment="1">
      <alignment/>
    </xf>
    <xf numFmtId="164" fontId="5" fillId="38" borderId="10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/>
    </xf>
    <xf numFmtId="164" fontId="5" fillId="33" borderId="10" xfId="0" applyNumberFormat="1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9" borderId="0" xfId="0" applyFill="1" applyBorder="1" applyAlignment="1">
      <alignment/>
    </xf>
    <xf numFmtId="0" fontId="0" fillId="0" borderId="0" xfId="0" applyFill="1" applyAlignment="1">
      <alignment vertical="center" wrapText="1"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9" borderId="10" xfId="0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164" fontId="35" fillId="0" borderId="10" xfId="0" applyNumberFormat="1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166" fontId="35" fillId="0" borderId="0" xfId="0" applyNumberFormat="1" applyFont="1" applyAlignment="1">
      <alignment horizontal="center"/>
    </xf>
    <xf numFmtId="0" fontId="35" fillId="40" borderId="1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/>
    </xf>
    <xf numFmtId="0" fontId="0" fillId="41" borderId="10" xfId="0" applyFill="1" applyBorder="1" applyAlignment="1">
      <alignment/>
    </xf>
    <xf numFmtId="1" fontId="0" fillId="41" borderId="0" xfId="0" applyNumberFormat="1" applyFill="1" applyAlignment="1">
      <alignment horizontal="center"/>
    </xf>
    <xf numFmtId="166" fontId="0" fillId="42" borderId="0" xfId="0" applyNumberFormat="1" applyFill="1" applyAlignment="1">
      <alignment horizontal="center"/>
    </xf>
    <xf numFmtId="0" fontId="0" fillId="42" borderId="0" xfId="0" applyFill="1" applyAlignment="1">
      <alignment horizontal="center"/>
    </xf>
    <xf numFmtId="0" fontId="0" fillId="0" borderId="13" xfId="0" applyBorder="1" applyAlignment="1">
      <alignment/>
    </xf>
    <xf numFmtId="0" fontId="0" fillId="39" borderId="10" xfId="0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6" fillId="40" borderId="10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4" fillId="37" borderId="18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/>
    </xf>
    <xf numFmtId="0" fontId="0" fillId="39" borderId="0" xfId="0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1</xdr:row>
      <xdr:rowOff>123825</xdr:rowOff>
    </xdr:from>
    <xdr:to>
      <xdr:col>11</xdr:col>
      <xdr:colOff>0</xdr:colOff>
      <xdr:row>13</xdr:row>
      <xdr:rowOff>180975</xdr:rowOff>
    </xdr:to>
    <xdr:pic>
      <xdr:nvPicPr>
        <xdr:cNvPr id="1" name="1 Imagen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447675"/>
          <a:ext cx="278130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76200</xdr:rowOff>
    </xdr:from>
    <xdr:to>
      <xdr:col>5</xdr:col>
      <xdr:colOff>1790700</xdr:colOff>
      <xdr:row>17</xdr:row>
      <xdr:rowOff>171450</xdr:rowOff>
    </xdr:to>
    <xdr:pic>
      <xdr:nvPicPr>
        <xdr:cNvPr id="1" name="1 Imagen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723900"/>
          <a:ext cx="278130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J2" sqref="J2:K15"/>
    </sheetView>
  </sheetViews>
  <sheetFormatPr defaultColWidth="11.421875" defaultRowHeight="15"/>
  <cols>
    <col min="1" max="1" width="7.7109375" style="0" customWidth="1"/>
    <col min="2" max="2" width="38.7109375" style="0" customWidth="1"/>
    <col min="3" max="3" width="30.57421875" style="0" bestFit="1" customWidth="1"/>
    <col min="4" max="4" width="6.8515625" style="0" customWidth="1"/>
    <col min="5" max="5" width="16.140625" style="0" customWidth="1"/>
    <col min="6" max="6" width="28.00390625" style="0" customWidth="1"/>
    <col min="11" max="11" width="7.7109375" style="0" customWidth="1"/>
  </cols>
  <sheetData>
    <row r="1" spans="1:6" ht="25.5">
      <c r="A1" s="57" t="s">
        <v>0</v>
      </c>
      <c r="B1" s="58"/>
      <c r="C1" s="58"/>
      <c r="D1" s="58"/>
      <c r="E1" s="58"/>
      <c r="F1" s="59"/>
    </row>
    <row r="2" spans="8:11" ht="15">
      <c r="H2" s="60"/>
      <c r="I2" s="60"/>
      <c r="J2" s="60"/>
      <c r="K2" s="60"/>
    </row>
    <row r="3" spans="1:11" ht="18" customHeight="1">
      <c r="A3" s="61" t="s">
        <v>1</v>
      </c>
      <c r="B3" s="61"/>
      <c r="E3" s="1" t="s">
        <v>2</v>
      </c>
      <c r="F3" s="2">
        <f>C4</f>
        <v>248351661</v>
      </c>
      <c r="H3" s="60"/>
      <c r="I3" s="60"/>
      <c r="J3" s="60"/>
      <c r="K3" s="60"/>
    </row>
    <row r="4" spans="1:11" ht="18" customHeight="1">
      <c r="A4" s="3">
        <v>1</v>
      </c>
      <c r="B4" s="3" t="s">
        <v>3</v>
      </c>
      <c r="C4" s="4">
        <v>248351661</v>
      </c>
      <c r="E4" s="1" t="s">
        <v>4</v>
      </c>
      <c r="F4" s="2">
        <f>C4*0.95</f>
        <v>235934077.95</v>
      </c>
      <c r="H4" s="60"/>
      <c r="I4" s="60"/>
      <c r="J4" s="60"/>
      <c r="K4" s="60"/>
    </row>
    <row r="5" spans="8:11" ht="18" customHeight="1">
      <c r="H5" s="60"/>
      <c r="I5" s="60"/>
      <c r="J5" s="60"/>
      <c r="K5" s="60"/>
    </row>
    <row r="6" spans="1:11" ht="18" customHeight="1">
      <c r="A6" s="3" t="s">
        <v>5</v>
      </c>
      <c r="B6" s="3" t="s">
        <v>6</v>
      </c>
      <c r="C6" s="5" t="s">
        <v>7</v>
      </c>
      <c r="H6" s="60"/>
      <c r="I6" s="60"/>
      <c r="J6" s="60"/>
      <c r="K6" s="60"/>
    </row>
    <row r="7" spans="1:11" ht="18" customHeight="1">
      <c r="A7" s="6">
        <v>1</v>
      </c>
      <c r="B7" s="7" t="s">
        <v>8</v>
      </c>
      <c r="C7" s="8">
        <v>247520505</v>
      </c>
      <c r="H7" s="60"/>
      <c r="I7" s="60"/>
      <c r="J7" s="60"/>
      <c r="K7" s="60"/>
    </row>
    <row r="8" spans="1:11" ht="18" customHeight="1">
      <c r="A8" s="6">
        <v>2</v>
      </c>
      <c r="B8" s="7" t="s">
        <v>9</v>
      </c>
      <c r="C8" s="8">
        <v>247434000</v>
      </c>
      <c r="F8" s="9">
        <v>248351661</v>
      </c>
      <c r="H8" s="60"/>
      <c r="I8" s="60"/>
      <c r="J8" s="60"/>
      <c r="K8" s="60"/>
    </row>
    <row r="9" spans="1:11" ht="18" customHeight="1">
      <c r="A9" s="6">
        <v>3</v>
      </c>
      <c r="B9" s="7" t="s">
        <v>10</v>
      </c>
      <c r="C9" s="8">
        <v>246424563</v>
      </c>
      <c r="F9" s="10">
        <f>F8/1.16</f>
        <v>214096259.48275864</v>
      </c>
      <c r="H9" s="60"/>
      <c r="I9" s="60"/>
      <c r="J9" s="60"/>
      <c r="K9" s="60"/>
    </row>
    <row r="10" spans="1:11" ht="18" customHeight="1">
      <c r="A10" s="6">
        <v>4</v>
      </c>
      <c r="B10" s="7" t="s">
        <v>11</v>
      </c>
      <c r="C10" s="8">
        <v>245477372</v>
      </c>
      <c r="F10" s="11">
        <f>F9*0.95</f>
        <v>203391446.5086207</v>
      </c>
      <c r="H10" s="60"/>
      <c r="I10" s="60"/>
      <c r="J10" s="60"/>
      <c r="K10" s="60"/>
    </row>
    <row r="11" spans="1:11" ht="18" customHeight="1">
      <c r="A11" s="6">
        <v>5</v>
      </c>
      <c r="B11" s="7" t="s">
        <v>12</v>
      </c>
      <c r="C11" s="8">
        <v>246317370</v>
      </c>
      <c r="H11" s="60"/>
      <c r="I11" s="60"/>
      <c r="J11" s="60"/>
      <c r="K11" s="60"/>
    </row>
    <row r="12" spans="1:11" ht="18" customHeight="1">
      <c r="A12" s="6">
        <v>6</v>
      </c>
      <c r="B12" s="7">
        <v>0</v>
      </c>
      <c r="C12" s="8">
        <v>0</v>
      </c>
      <c r="F12">
        <f>F8*0.8</f>
        <v>198681328.8</v>
      </c>
      <c r="H12" s="60"/>
      <c r="I12" s="60"/>
      <c r="J12" s="60"/>
      <c r="K12" s="60"/>
    </row>
    <row r="13" spans="1:11" ht="18" customHeight="1">
      <c r="A13" s="6">
        <v>7</v>
      </c>
      <c r="B13" s="7">
        <v>0</v>
      </c>
      <c r="C13" s="8">
        <v>0</v>
      </c>
      <c r="H13" s="60"/>
      <c r="I13" s="60"/>
      <c r="J13" s="60"/>
      <c r="K13" s="60"/>
    </row>
    <row r="14" spans="1:11" ht="18" customHeight="1">
      <c r="A14" s="6">
        <v>8</v>
      </c>
      <c r="B14" s="7">
        <v>0</v>
      </c>
      <c r="C14" s="8">
        <v>0</v>
      </c>
      <c r="H14" s="60"/>
      <c r="I14" s="60"/>
      <c r="J14" s="60"/>
      <c r="K14" s="60"/>
    </row>
    <row r="15" spans="1:11" ht="18" customHeight="1">
      <c r="A15" s="6">
        <v>9</v>
      </c>
      <c r="B15" s="7">
        <v>0</v>
      </c>
      <c r="C15" s="8">
        <v>0</v>
      </c>
      <c r="H15" s="60"/>
      <c r="I15" s="60"/>
      <c r="J15" s="60"/>
      <c r="K15" s="60"/>
    </row>
    <row r="16" spans="1:3" ht="18" customHeight="1">
      <c r="A16" s="6">
        <v>10</v>
      </c>
      <c r="B16" s="7">
        <v>0</v>
      </c>
      <c r="C16" s="8">
        <v>0</v>
      </c>
    </row>
    <row r="17" spans="1:3" ht="18" customHeight="1">
      <c r="A17" s="6">
        <v>11</v>
      </c>
      <c r="B17" s="7">
        <v>0</v>
      </c>
      <c r="C17" s="8">
        <v>0</v>
      </c>
    </row>
    <row r="18" spans="1:11" ht="18" customHeight="1">
      <c r="A18" s="6">
        <v>12</v>
      </c>
      <c r="B18" s="7">
        <v>0</v>
      </c>
      <c r="C18" s="8">
        <v>0</v>
      </c>
      <c r="H18" s="62" t="s">
        <v>13</v>
      </c>
      <c r="I18" s="62"/>
      <c r="J18" s="62"/>
      <c r="K18" s="62"/>
    </row>
    <row r="19" spans="1:11" ht="18" customHeight="1">
      <c r="A19" s="6">
        <v>13</v>
      </c>
      <c r="B19" s="7">
        <v>0</v>
      </c>
      <c r="C19" s="8">
        <v>0</v>
      </c>
      <c r="H19" s="56" t="s">
        <v>14</v>
      </c>
      <c r="I19" s="56"/>
      <c r="J19" s="56"/>
      <c r="K19" s="56"/>
    </row>
    <row r="20" spans="1:11" ht="18" customHeight="1">
      <c r="A20" s="6">
        <v>14</v>
      </c>
      <c r="B20" s="7">
        <v>0</v>
      </c>
      <c r="C20" s="8">
        <v>0</v>
      </c>
      <c r="H20" s="56"/>
      <c r="I20" s="56"/>
      <c r="J20" s="56"/>
      <c r="K20" s="56"/>
    </row>
    <row r="21" spans="1:11" ht="18" customHeight="1">
      <c r="A21" s="6">
        <v>15</v>
      </c>
      <c r="B21" s="7">
        <v>0</v>
      </c>
      <c r="C21" s="8">
        <v>0</v>
      </c>
      <c r="H21" s="56" t="s">
        <v>15</v>
      </c>
      <c r="I21" s="56"/>
      <c r="J21" s="56"/>
      <c r="K21" s="56"/>
    </row>
    <row r="22" spans="1:11" ht="18" customHeight="1">
      <c r="A22" s="6">
        <v>16</v>
      </c>
      <c r="B22" s="12">
        <v>0</v>
      </c>
      <c r="C22" s="8">
        <v>0</v>
      </c>
      <c r="H22" s="56"/>
      <c r="I22" s="56"/>
      <c r="J22" s="56"/>
      <c r="K22" s="56"/>
    </row>
    <row r="23" spans="1:3" ht="18" customHeight="1">
      <c r="A23" s="6">
        <v>17</v>
      </c>
      <c r="B23" s="12">
        <v>0</v>
      </c>
      <c r="C23" s="8">
        <v>0</v>
      </c>
    </row>
    <row r="24" spans="1:3" ht="18" customHeight="1">
      <c r="A24" s="6">
        <v>18</v>
      </c>
      <c r="B24" s="13">
        <v>0</v>
      </c>
      <c r="C24" s="8">
        <v>0</v>
      </c>
    </row>
    <row r="25" spans="1:6" ht="18" customHeight="1">
      <c r="A25" s="6">
        <v>19</v>
      </c>
      <c r="B25" s="13">
        <v>0</v>
      </c>
      <c r="C25" s="8">
        <v>0</v>
      </c>
      <c r="E25" s="14"/>
      <c r="F25" s="14"/>
    </row>
    <row r="26" spans="1:3" ht="18" customHeight="1">
      <c r="A26" s="6">
        <v>20</v>
      </c>
      <c r="B26" s="13">
        <v>0</v>
      </c>
      <c r="C26" s="8">
        <v>0</v>
      </c>
    </row>
  </sheetData>
  <sheetProtection/>
  <mergeCells count="7">
    <mergeCell ref="H21:K22"/>
    <mergeCell ref="A1:F1"/>
    <mergeCell ref="H2:I15"/>
    <mergeCell ref="J2:K15"/>
    <mergeCell ref="A3:B3"/>
    <mergeCell ref="H18:K18"/>
    <mergeCell ref="H19:K20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J2" sqref="J2:K15"/>
    </sheetView>
  </sheetViews>
  <sheetFormatPr defaultColWidth="11.421875" defaultRowHeight="15"/>
  <cols>
    <col min="1" max="1" width="7.7109375" style="0" customWidth="1"/>
    <col min="2" max="2" width="37.140625" style="0" customWidth="1"/>
    <col min="3" max="3" width="19.421875" style="0" customWidth="1"/>
    <col min="4" max="4" width="6.8515625" style="0" customWidth="1"/>
    <col min="5" max="5" width="16.140625" style="0" customWidth="1"/>
    <col min="6" max="6" width="28.00390625" style="0" customWidth="1"/>
  </cols>
  <sheetData>
    <row r="1" spans="1:6" ht="36" customHeight="1">
      <c r="A1" s="57" t="s">
        <v>0</v>
      </c>
      <c r="B1" s="58"/>
      <c r="C1" s="58"/>
      <c r="D1" s="58"/>
      <c r="E1" s="58"/>
      <c r="F1" s="59"/>
    </row>
    <row r="3" spans="1:6" ht="24" customHeight="1">
      <c r="A3" s="61" t="s">
        <v>1</v>
      </c>
      <c r="B3" s="61"/>
      <c r="E3" s="60"/>
      <c r="F3" s="60"/>
    </row>
    <row r="4" spans="1:6" ht="25.5" customHeight="1">
      <c r="A4" s="3">
        <v>1</v>
      </c>
      <c r="B4" s="3" t="s">
        <v>3</v>
      </c>
      <c r="C4" s="4">
        <v>248351661</v>
      </c>
      <c r="E4" s="60"/>
      <c r="F4" s="60"/>
    </row>
    <row r="5" spans="5:6" ht="15">
      <c r="E5" s="60"/>
      <c r="F5" s="60"/>
    </row>
    <row r="6" spans="1:6" ht="15">
      <c r="A6" s="3" t="s">
        <v>5</v>
      </c>
      <c r="B6" s="3" t="s">
        <v>6</v>
      </c>
      <c r="C6" s="5"/>
      <c r="E6" s="60"/>
      <c r="F6" s="60"/>
    </row>
    <row r="7" spans="1:6" ht="15">
      <c r="A7" s="6">
        <v>1</v>
      </c>
      <c r="B7" s="15" t="s">
        <v>8</v>
      </c>
      <c r="C7" s="16">
        <v>247520505</v>
      </c>
      <c r="E7" s="60"/>
      <c r="F7" s="60"/>
    </row>
    <row r="8" spans="1:6" ht="15">
      <c r="A8" s="6">
        <v>2</v>
      </c>
      <c r="B8" s="15" t="s">
        <v>9</v>
      </c>
      <c r="C8" s="16">
        <v>247434000</v>
      </c>
      <c r="E8" s="60"/>
      <c r="F8" s="60"/>
    </row>
    <row r="9" spans="1:6" ht="15">
      <c r="A9" s="6">
        <v>3</v>
      </c>
      <c r="B9" s="15" t="s">
        <v>10</v>
      </c>
      <c r="C9" s="16">
        <v>246424563</v>
      </c>
      <c r="E9" s="60"/>
      <c r="F9" s="60"/>
    </row>
    <row r="10" spans="1:6" ht="15">
      <c r="A10" s="6">
        <v>4</v>
      </c>
      <c r="B10" s="15" t="s">
        <v>11</v>
      </c>
      <c r="C10" s="16">
        <v>245477372</v>
      </c>
      <c r="E10" s="60"/>
      <c r="F10" s="60"/>
    </row>
    <row r="11" spans="1:6" ht="15">
      <c r="A11" s="6">
        <v>5</v>
      </c>
      <c r="B11" s="15" t="s">
        <v>12</v>
      </c>
      <c r="C11" s="16">
        <v>246317370</v>
      </c>
      <c r="E11" s="60"/>
      <c r="F11" s="60"/>
    </row>
    <row r="12" spans="1:6" ht="15">
      <c r="A12" s="6">
        <v>6</v>
      </c>
      <c r="B12" s="17"/>
      <c r="C12" s="18"/>
      <c r="E12" s="60"/>
      <c r="F12" s="60"/>
    </row>
    <row r="13" spans="1:6" ht="15">
      <c r="A13" s="6">
        <v>7</v>
      </c>
      <c r="B13" s="17"/>
      <c r="C13" s="18"/>
      <c r="E13" s="60"/>
      <c r="F13" s="60"/>
    </row>
    <row r="14" spans="1:6" ht="15">
      <c r="A14" s="6">
        <v>8</v>
      </c>
      <c r="B14" s="17"/>
      <c r="C14" s="18"/>
      <c r="E14" s="60"/>
      <c r="F14" s="60"/>
    </row>
    <row r="15" spans="1:6" ht="15">
      <c r="A15" s="6">
        <v>9</v>
      </c>
      <c r="B15" s="17"/>
      <c r="C15" s="18"/>
      <c r="E15" s="60"/>
      <c r="F15" s="60"/>
    </row>
    <row r="16" spans="1:6" ht="15">
      <c r="A16" s="6">
        <v>10</v>
      </c>
      <c r="B16" s="17"/>
      <c r="C16" s="18"/>
      <c r="E16" s="60"/>
      <c r="F16" s="60"/>
    </row>
    <row r="17" spans="1:6" ht="15">
      <c r="A17" s="6">
        <v>11</v>
      </c>
      <c r="B17" s="17"/>
      <c r="C17" s="18"/>
      <c r="E17" s="60"/>
      <c r="F17" s="60"/>
    </row>
    <row r="18" spans="1:3" ht="15">
      <c r="A18" s="6">
        <v>12</v>
      </c>
      <c r="B18" s="17"/>
      <c r="C18" s="18"/>
    </row>
    <row r="19" spans="1:6" ht="16.5">
      <c r="A19" s="6">
        <v>13</v>
      </c>
      <c r="B19" s="17"/>
      <c r="C19" s="18"/>
      <c r="E19" s="62" t="s">
        <v>13</v>
      </c>
      <c r="F19" s="62"/>
    </row>
    <row r="20" spans="1:6" ht="15">
      <c r="A20" s="6">
        <v>14</v>
      </c>
      <c r="B20" s="17"/>
      <c r="C20" s="18"/>
      <c r="E20" s="56" t="s">
        <v>14</v>
      </c>
      <c r="F20" s="56"/>
    </row>
    <row r="21" spans="1:6" ht="15">
      <c r="A21" s="6">
        <v>15</v>
      </c>
      <c r="B21" s="17"/>
      <c r="C21" s="18"/>
      <c r="E21" s="56"/>
      <c r="F21" s="56"/>
    </row>
    <row r="22" spans="1:6" ht="15">
      <c r="A22" s="6">
        <v>16</v>
      </c>
      <c r="B22" s="19"/>
      <c r="C22" s="18"/>
      <c r="E22" s="56" t="s">
        <v>15</v>
      </c>
      <c r="F22" s="56"/>
    </row>
    <row r="23" spans="1:6" ht="15">
      <c r="A23" s="6">
        <v>17</v>
      </c>
      <c r="B23" s="19"/>
      <c r="C23" s="18"/>
      <c r="E23" s="56"/>
      <c r="F23" s="56"/>
    </row>
    <row r="24" spans="1:6" ht="15">
      <c r="A24" s="6">
        <v>18</v>
      </c>
      <c r="B24" s="20"/>
      <c r="C24" s="18"/>
      <c r="E24" s="14"/>
      <c r="F24" s="14"/>
    </row>
    <row r="25" spans="1:6" ht="15">
      <c r="A25" s="6">
        <v>19</v>
      </c>
      <c r="B25" s="20"/>
      <c r="C25" s="18"/>
      <c r="E25" s="14"/>
      <c r="F25" s="14"/>
    </row>
    <row r="26" spans="1:3" ht="15">
      <c r="A26" s="6">
        <v>20</v>
      </c>
      <c r="B26" s="20"/>
      <c r="C26" s="18"/>
    </row>
  </sheetData>
  <sheetProtection/>
  <mergeCells count="6">
    <mergeCell ref="E22:F23"/>
    <mergeCell ref="A1:F1"/>
    <mergeCell ref="A3:B3"/>
    <mergeCell ref="E3:F17"/>
    <mergeCell ref="E19:F19"/>
    <mergeCell ref="E20:F2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J2" sqref="J2:K15"/>
    </sheetView>
  </sheetViews>
  <sheetFormatPr defaultColWidth="11.421875" defaultRowHeight="15" outlineLevelCol="1"/>
  <cols>
    <col min="1" max="1" width="8.8515625" style="0" customWidth="1"/>
    <col min="2" max="2" width="35.140625" style="0" customWidth="1"/>
    <col min="3" max="3" width="19.8515625" style="0" customWidth="1"/>
    <col min="4" max="4" width="19.421875" style="0" customWidth="1"/>
    <col min="7" max="7" width="20.28125" style="0" hidden="1" customWidth="1" outlineLevel="1"/>
    <col min="8" max="9" width="18.28125" style="0" hidden="1" customWidth="1" outlineLevel="1"/>
    <col min="10" max="10" width="17.00390625" style="0" customWidth="1" collapsed="1"/>
    <col min="11" max="11" width="15.8515625" style="0" customWidth="1"/>
    <col min="12" max="12" width="11.8515625" style="0" hidden="1" customWidth="1" outlineLevel="1"/>
    <col min="13" max="14" width="11.57421875" style="0" hidden="1" customWidth="1" outlineLevel="1"/>
    <col min="15" max="15" width="11.421875" style="0" hidden="1" customWidth="1" outlineLevel="1"/>
    <col min="16" max="16" width="2.7109375" style="0" customWidth="1" collapsed="1"/>
    <col min="17" max="19" width="2.7109375" style="0" customWidth="1"/>
  </cols>
  <sheetData>
    <row r="1" spans="1:12" ht="27" customHeight="1">
      <c r="A1" s="21"/>
      <c r="B1" s="63" t="s">
        <v>16</v>
      </c>
      <c r="C1" s="63"/>
      <c r="D1" s="63"/>
      <c r="E1" s="63"/>
      <c r="F1" s="63"/>
      <c r="G1" s="63"/>
      <c r="H1" s="63"/>
      <c r="I1" s="63"/>
      <c r="J1" s="63"/>
      <c r="K1" s="63"/>
      <c r="L1" s="22"/>
    </row>
    <row r="2" spans="1:11" ht="21.75" customHeight="1">
      <c r="A2" s="23">
        <v>1</v>
      </c>
      <c r="B2" s="24" t="s">
        <v>17</v>
      </c>
      <c r="C2" s="25">
        <f>VLOOKUP(A2,PRESUPUESTO,3)</f>
        <v>248351661</v>
      </c>
      <c r="D2" s="26"/>
      <c r="E2" s="27"/>
      <c r="F2" s="27"/>
      <c r="G2" s="27"/>
      <c r="H2" s="27"/>
      <c r="I2" s="27"/>
      <c r="J2" s="27"/>
      <c r="K2" s="27"/>
    </row>
    <row r="3" spans="1:4" ht="22.5" customHeight="1">
      <c r="A3" s="23"/>
      <c r="B3" s="28" t="s">
        <v>18</v>
      </c>
      <c r="C3" s="29">
        <f>C2*0.95</f>
        <v>235934077.95</v>
      </c>
      <c r="D3" s="29">
        <f>C2</f>
        <v>248351661</v>
      </c>
    </row>
    <row r="5" spans="1:11" ht="49.5" customHeight="1">
      <c r="A5" s="30" t="s">
        <v>5</v>
      </c>
      <c r="B5" s="3" t="s">
        <v>6</v>
      </c>
      <c r="C5" s="31" t="s">
        <v>19</v>
      </c>
      <c r="D5" s="32" t="s">
        <v>20</v>
      </c>
      <c r="E5" s="32" t="s">
        <v>21</v>
      </c>
      <c r="F5" s="33" t="s">
        <v>22</v>
      </c>
      <c r="G5" s="31" t="s">
        <v>23</v>
      </c>
      <c r="H5" s="31" t="s">
        <v>24</v>
      </c>
      <c r="I5" s="31" t="s">
        <v>25</v>
      </c>
      <c r="J5" s="31" t="s">
        <v>26</v>
      </c>
      <c r="K5" s="31" t="s">
        <v>27</v>
      </c>
    </row>
    <row r="6" spans="1:19" s="41" customFormat="1" ht="15">
      <c r="A6" s="34">
        <v>1</v>
      </c>
      <c r="B6" s="35" t="str">
        <f aca="true" t="shared" si="0" ref="B6:B25">VLOOKUP(A6,datos,2)</f>
        <v>CAMILO TORRES BERMUDEZ</v>
      </c>
      <c r="C6" s="36">
        <f aca="true" t="shared" si="1" ref="C6:C25">VLOOKUP(A6,datos,3)</f>
        <v>247520505</v>
      </c>
      <c r="D6" s="37" t="s">
        <v>28</v>
      </c>
      <c r="E6" s="38" t="str">
        <f>IF(C6&lt;$C$3,"NO",IF(C6&gt;$D$3,"NO","SI"))</f>
        <v>SI</v>
      </c>
      <c r="F6" s="38" t="str">
        <f>IF(AND(D6="SI",E6="SI"),"SI","NO")</f>
        <v>SI</v>
      </c>
      <c r="G6" s="39">
        <f>IF(F6="SI",C6,1)</f>
        <v>247520505</v>
      </c>
      <c r="H6" s="40">
        <f>(SUMIF(G6:G25,"&gt;1"))/G27</f>
        <v>246634762</v>
      </c>
      <c r="I6" s="40">
        <f>(H6+C2)/2</f>
        <v>247493211.5</v>
      </c>
      <c r="J6" s="39">
        <f>IF(G6&gt;1,ABS(G6-$I$6),"P")</f>
        <v>27293.5</v>
      </c>
      <c r="K6" s="38" t="str">
        <f>+IF(J6=MIN($J$6:$J$25),"GANADOR","")</f>
        <v>GANADOR</v>
      </c>
      <c r="L6" s="39" t="str">
        <f>IF(J6&lt;&gt;$J$27,J6,"P")</f>
        <v>P</v>
      </c>
      <c r="M6" s="39" t="str">
        <f>IF(L6&lt;&gt;$L$27,L6,"P")</f>
        <v>P</v>
      </c>
      <c r="N6" s="39" t="str">
        <f>IF(M6&lt;&gt;$M$27,M6,"P")</f>
        <v>P</v>
      </c>
      <c r="O6" s="38" t="str">
        <f>IF(N6&lt;&gt;$N$27,N6,"P")</f>
        <v>P</v>
      </c>
      <c r="P6" s="38">
        <f>IF(L6=$L$27,"2º","")</f>
      </c>
      <c r="Q6" s="38">
        <f>IF(M6=$M$27,"3º","")</f>
      </c>
      <c r="R6" s="38">
        <f>IF(N6=$N$27,"4º","")</f>
      </c>
      <c r="S6" s="38">
        <f>IF(O6=$O$27,"5º","")</f>
      </c>
    </row>
    <row r="7" spans="1:19" ht="15">
      <c r="A7" s="6">
        <v>2</v>
      </c>
      <c r="B7" s="42" t="str">
        <f t="shared" si="0"/>
        <v>CAMPO LUIS VALLEJO</v>
      </c>
      <c r="C7" s="43">
        <f t="shared" si="1"/>
        <v>247434000</v>
      </c>
      <c r="D7" s="44" t="s">
        <v>28</v>
      </c>
      <c r="E7" s="45" t="str">
        <f aca="true" t="shared" si="2" ref="E7:E25">IF(C7&lt;$C$3,"NO",IF(C7&gt;$D$3,"NO","SI"))</f>
        <v>SI</v>
      </c>
      <c r="F7" s="45" t="str">
        <f aca="true" t="shared" si="3" ref="F7:F25">IF(AND(D7="SI",E7="SI"),"SI","NO")</f>
        <v>SI</v>
      </c>
      <c r="G7" s="46">
        <f aca="true" t="shared" si="4" ref="G7:G25">IF(F7="SI",C7,1)</f>
        <v>247434000</v>
      </c>
      <c r="J7" s="46">
        <f aca="true" t="shared" si="5" ref="J7:J25">IF(G7&gt;1,ABS(G7-$I$6),"P")</f>
        <v>59211.5</v>
      </c>
      <c r="K7" s="45">
        <f aca="true" t="shared" si="6" ref="K7:K25">+IF(J7=MIN($J$6:$J$25),"GANADOR","")</f>
      </c>
      <c r="L7" s="46">
        <f aca="true" t="shared" si="7" ref="L7:L25">IF(J7&lt;&gt;$J$27,J7,"P")</f>
        <v>59211.5</v>
      </c>
      <c r="M7" s="46" t="str">
        <f aca="true" t="shared" si="8" ref="M7:M25">IF(L7&lt;&gt;$L$27,L7,"P")</f>
        <v>P</v>
      </c>
      <c r="N7" s="46" t="str">
        <f aca="true" t="shared" si="9" ref="N7:N25">IF(M7&lt;&gt;$M$27,M7,"P")</f>
        <v>P</v>
      </c>
      <c r="O7" s="45" t="str">
        <f aca="true" t="shared" si="10" ref="O7:O25">IF(N7&lt;&gt;$N$27,N7,"P")</f>
        <v>P</v>
      </c>
      <c r="P7" s="45" t="str">
        <f aca="true" t="shared" si="11" ref="P7:P25">IF(L7=$L$27,"2º","")</f>
        <v>2º</v>
      </c>
      <c r="Q7" s="45">
        <f aca="true" t="shared" si="12" ref="Q7:Q25">IF(M7=$M$27,"3º","")</f>
      </c>
      <c r="R7" s="45">
        <f aca="true" t="shared" si="13" ref="R7:R25">IF(N7=$N$27,"4º","")</f>
      </c>
      <c r="S7" s="45">
        <f aca="true" t="shared" si="14" ref="S7:S25">IF(O7=$O$27,"5º","")</f>
      </c>
    </row>
    <row r="8" spans="1:19" ht="15">
      <c r="A8" s="6">
        <v>3</v>
      </c>
      <c r="B8" s="42" t="str">
        <f t="shared" si="0"/>
        <v>CONSORCIO BO</v>
      </c>
      <c r="C8" s="43">
        <f t="shared" si="1"/>
        <v>246424563</v>
      </c>
      <c r="D8" s="44" t="s">
        <v>28</v>
      </c>
      <c r="E8" s="45" t="str">
        <f t="shared" si="2"/>
        <v>SI</v>
      </c>
      <c r="F8" s="45" t="str">
        <f t="shared" si="3"/>
        <v>SI</v>
      </c>
      <c r="G8" s="46">
        <f t="shared" si="4"/>
        <v>246424563</v>
      </c>
      <c r="J8" s="46">
        <f t="shared" si="5"/>
        <v>1068648.5</v>
      </c>
      <c r="K8" s="45">
        <f t="shared" si="6"/>
      </c>
      <c r="L8" s="46">
        <f t="shared" si="7"/>
        <v>1068648.5</v>
      </c>
      <c r="M8" s="46">
        <f t="shared" si="8"/>
        <v>1068648.5</v>
      </c>
      <c r="N8" s="46" t="str">
        <f t="shared" si="9"/>
        <v>P</v>
      </c>
      <c r="O8" s="45" t="str">
        <f t="shared" si="10"/>
        <v>P</v>
      </c>
      <c r="P8" s="45">
        <f t="shared" si="11"/>
      </c>
      <c r="Q8" s="45" t="str">
        <f t="shared" si="12"/>
        <v>3º</v>
      </c>
      <c r="R8" s="45">
        <f t="shared" si="13"/>
      </c>
      <c r="S8" s="45">
        <f t="shared" si="14"/>
      </c>
    </row>
    <row r="9" spans="1:19" ht="15">
      <c r="A9" s="6">
        <v>4</v>
      </c>
      <c r="B9" s="42" t="str">
        <f t="shared" si="0"/>
        <v>JULIAN LIZANDRO GONZALEZ </v>
      </c>
      <c r="C9" s="43">
        <f t="shared" si="1"/>
        <v>245477372</v>
      </c>
      <c r="D9" s="44" t="s">
        <v>28</v>
      </c>
      <c r="E9" s="45" t="str">
        <f t="shared" si="2"/>
        <v>SI</v>
      </c>
      <c r="F9" s="45" t="str">
        <f t="shared" si="3"/>
        <v>SI</v>
      </c>
      <c r="G9" s="46">
        <f t="shared" si="4"/>
        <v>245477372</v>
      </c>
      <c r="J9" s="46">
        <f t="shared" si="5"/>
        <v>2015839.5</v>
      </c>
      <c r="K9" s="45">
        <f t="shared" si="6"/>
      </c>
      <c r="L9" s="46">
        <f t="shared" si="7"/>
        <v>2015839.5</v>
      </c>
      <c r="M9" s="46">
        <f t="shared" si="8"/>
        <v>2015839.5</v>
      </c>
      <c r="N9" s="46">
        <f t="shared" si="9"/>
        <v>2015839.5</v>
      </c>
      <c r="O9" s="45">
        <f t="shared" si="10"/>
        <v>2015839.5</v>
      </c>
      <c r="P9" s="45">
        <f t="shared" si="11"/>
      </c>
      <c r="Q9" s="45">
        <f t="shared" si="12"/>
      </c>
      <c r="R9" s="45">
        <f t="shared" si="13"/>
      </c>
      <c r="S9" s="45" t="str">
        <f t="shared" si="14"/>
        <v>5º</v>
      </c>
    </row>
    <row r="10" spans="1:19" ht="15">
      <c r="A10" s="6">
        <v>5</v>
      </c>
      <c r="B10" s="42" t="str">
        <f t="shared" si="0"/>
        <v>ANDRES IGNACIO ESCOBAR</v>
      </c>
      <c r="C10" s="43">
        <f t="shared" si="1"/>
        <v>246317370</v>
      </c>
      <c r="D10" s="44" t="s">
        <v>28</v>
      </c>
      <c r="E10" s="45" t="str">
        <f t="shared" si="2"/>
        <v>SI</v>
      </c>
      <c r="F10" s="45" t="str">
        <f t="shared" si="3"/>
        <v>SI</v>
      </c>
      <c r="G10" s="46">
        <f t="shared" si="4"/>
        <v>246317370</v>
      </c>
      <c r="J10" s="46">
        <f t="shared" si="5"/>
        <v>1175841.5</v>
      </c>
      <c r="K10" s="45">
        <f t="shared" si="6"/>
      </c>
      <c r="L10" s="46">
        <f t="shared" si="7"/>
        <v>1175841.5</v>
      </c>
      <c r="M10" s="46">
        <f t="shared" si="8"/>
        <v>1175841.5</v>
      </c>
      <c r="N10" s="46">
        <f t="shared" si="9"/>
        <v>1175841.5</v>
      </c>
      <c r="O10" s="45" t="str">
        <f t="shared" si="10"/>
        <v>P</v>
      </c>
      <c r="P10" s="45">
        <f t="shared" si="11"/>
      </c>
      <c r="Q10" s="45">
        <f t="shared" si="12"/>
      </c>
      <c r="R10" s="45" t="str">
        <f t="shared" si="13"/>
        <v>4º</v>
      </c>
      <c r="S10" s="45">
        <f t="shared" si="14"/>
      </c>
    </row>
    <row r="11" spans="1:19" ht="15">
      <c r="A11" s="6">
        <v>6</v>
      </c>
      <c r="B11" s="42">
        <f t="shared" si="0"/>
        <v>0</v>
      </c>
      <c r="C11" s="43">
        <f t="shared" si="1"/>
        <v>0</v>
      </c>
      <c r="D11" s="44" t="s">
        <v>28</v>
      </c>
      <c r="E11" s="45" t="str">
        <f t="shared" si="2"/>
        <v>NO</v>
      </c>
      <c r="F11" s="45" t="str">
        <f t="shared" si="3"/>
        <v>NO</v>
      </c>
      <c r="G11" s="46">
        <f t="shared" si="4"/>
        <v>1</v>
      </c>
      <c r="J11" s="46" t="str">
        <f t="shared" si="5"/>
        <v>P</v>
      </c>
      <c r="K11" s="45">
        <f t="shared" si="6"/>
      </c>
      <c r="L11" s="46" t="str">
        <f t="shared" si="7"/>
        <v>P</v>
      </c>
      <c r="M11" s="46" t="str">
        <f t="shared" si="8"/>
        <v>P</v>
      </c>
      <c r="N11" s="46" t="str">
        <f t="shared" si="9"/>
        <v>P</v>
      </c>
      <c r="O11" s="45" t="str">
        <f t="shared" si="10"/>
        <v>P</v>
      </c>
      <c r="P11" s="45">
        <f t="shared" si="11"/>
      </c>
      <c r="Q11" s="45">
        <f t="shared" si="12"/>
      </c>
      <c r="R11" s="45">
        <f t="shared" si="13"/>
      </c>
      <c r="S11" s="45">
        <f t="shared" si="14"/>
      </c>
    </row>
    <row r="12" spans="1:19" ht="15">
      <c r="A12" s="6">
        <v>7</v>
      </c>
      <c r="B12" s="42">
        <f t="shared" si="0"/>
        <v>0</v>
      </c>
      <c r="C12" s="43">
        <f t="shared" si="1"/>
        <v>0</v>
      </c>
      <c r="D12" s="44" t="s">
        <v>28</v>
      </c>
      <c r="E12" s="45" t="str">
        <f t="shared" si="2"/>
        <v>NO</v>
      </c>
      <c r="F12" s="45" t="str">
        <f t="shared" si="3"/>
        <v>NO</v>
      </c>
      <c r="G12" s="46">
        <f t="shared" si="4"/>
        <v>1</v>
      </c>
      <c r="J12" s="46" t="str">
        <f t="shared" si="5"/>
        <v>P</v>
      </c>
      <c r="K12" s="45">
        <f t="shared" si="6"/>
      </c>
      <c r="L12" s="46" t="str">
        <f t="shared" si="7"/>
        <v>P</v>
      </c>
      <c r="M12" s="46" t="str">
        <f t="shared" si="8"/>
        <v>P</v>
      </c>
      <c r="N12" s="46" t="str">
        <f t="shared" si="9"/>
        <v>P</v>
      </c>
      <c r="O12" s="45" t="str">
        <f t="shared" si="10"/>
        <v>P</v>
      </c>
      <c r="P12" s="45">
        <f t="shared" si="11"/>
      </c>
      <c r="Q12" s="45">
        <f t="shared" si="12"/>
      </c>
      <c r="R12" s="45">
        <f t="shared" si="13"/>
      </c>
      <c r="S12" s="45">
        <f t="shared" si="14"/>
      </c>
    </row>
    <row r="13" spans="1:19" ht="15">
      <c r="A13" s="6">
        <v>8</v>
      </c>
      <c r="B13" s="42">
        <f t="shared" si="0"/>
        <v>0</v>
      </c>
      <c r="C13" s="43">
        <f t="shared" si="1"/>
        <v>0</v>
      </c>
      <c r="D13" s="44" t="s">
        <v>28</v>
      </c>
      <c r="E13" s="45" t="str">
        <f t="shared" si="2"/>
        <v>NO</v>
      </c>
      <c r="F13" s="45" t="str">
        <f t="shared" si="3"/>
        <v>NO</v>
      </c>
      <c r="G13" s="46">
        <f t="shared" si="4"/>
        <v>1</v>
      </c>
      <c r="J13" s="46" t="str">
        <f t="shared" si="5"/>
        <v>P</v>
      </c>
      <c r="K13" s="45">
        <f t="shared" si="6"/>
      </c>
      <c r="L13" s="46" t="str">
        <f t="shared" si="7"/>
        <v>P</v>
      </c>
      <c r="M13" s="46" t="str">
        <f t="shared" si="8"/>
        <v>P</v>
      </c>
      <c r="N13" s="46" t="str">
        <f t="shared" si="9"/>
        <v>P</v>
      </c>
      <c r="O13" s="45" t="str">
        <f t="shared" si="10"/>
        <v>P</v>
      </c>
      <c r="P13" s="45">
        <f t="shared" si="11"/>
      </c>
      <c r="Q13" s="45">
        <f t="shared" si="12"/>
      </c>
      <c r="R13" s="45">
        <f t="shared" si="13"/>
      </c>
      <c r="S13" s="45">
        <f t="shared" si="14"/>
      </c>
    </row>
    <row r="14" spans="1:19" ht="15">
      <c r="A14" s="6">
        <v>9</v>
      </c>
      <c r="B14" s="42">
        <f t="shared" si="0"/>
        <v>0</v>
      </c>
      <c r="C14" s="43">
        <f t="shared" si="1"/>
        <v>0</v>
      </c>
      <c r="D14" s="44" t="s">
        <v>28</v>
      </c>
      <c r="E14" s="45" t="str">
        <f t="shared" si="2"/>
        <v>NO</v>
      </c>
      <c r="F14" s="45" t="str">
        <f t="shared" si="3"/>
        <v>NO</v>
      </c>
      <c r="G14" s="46">
        <f t="shared" si="4"/>
        <v>1</v>
      </c>
      <c r="J14" s="46" t="str">
        <f t="shared" si="5"/>
        <v>P</v>
      </c>
      <c r="K14" s="45">
        <f t="shared" si="6"/>
      </c>
      <c r="L14" s="46" t="str">
        <f t="shared" si="7"/>
        <v>P</v>
      </c>
      <c r="M14" s="46" t="str">
        <f t="shared" si="8"/>
        <v>P</v>
      </c>
      <c r="N14" s="46" t="str">
        <f t="shared" si="9"/>
        <v>P</v>
      </c>
      <c r="O14" s="45" t="str">
        <f t="shared" si="10"/>
        <v>P</v>
      </c>
      <c r="P14" s="45">
        <f t="shared" si="11"/>
      </c>
      <c r="Q14" s="45">
        <f t="shared" si="12"/>
      </c>
      <c r="R14" s="45">
        <f t="shared" si="13"/>
      </c>
      <c r="S14" s="45">
        <f t="shared" si="14"/>
      </c>
    </row>
    <row r="15" spans="1:19" ht="15">
      <c r="A15" s="6">
        <v>10</v>
      </c>
      <c r="B15" s="42">
        <f t="shared" si="0"/>
        <v>0</v>
      </c>
      <c r="C15" s="43">
        <f t="shared" si="1"/>
        <v>0</v>
      </c>
      <c r="D15" s="44" t="s">
        <v>28</v>
      </c>
      <c r="E15" s="45" t="str">
        <f t="shared" si="2"/>
        <v>NO</v>
      </c>
      <c r="F15" s="45" t="str">
        <f t="shared" si="3"/>
        <v>NO</v>
      </c>
      <c r="G15" s="46">
        <f t="shared" si="4"/>
        <v>1</v>
      </c>
      <c r="J15" s="46" t="str">
        <f t="shared" si="5"/>
        <v>P</v>
      </c>
      <c r="K15" s="45">
        <f t="shared" si="6"/>
      </c>
      <c r="L15" s="46" t="str">
        <f t="shared" si="7"/>
        <v>P</v>
      </c>
      <c r="M15" s="46" t="str">
        <f t="shared" si="8"/>
        <v>P</v>
      </c>
      <c r="N15" s="46" t="str">
        <f t="shared" si="9"/>
        <v>P</v>
      </c>
      <c r="O15" s="45" t="str">
        <f t="shared" si="10"/>
        <v>P</v>
      </c>
      <c r="P15" s="45">
        <f t="shared" si="11"/>
      </c>
      <c r="Q15" s="45">
        <f t="shared" si="12"/>
      </c>
      <c r="R15" s="45">
        <f t="shared" si="13"/>
      </c>
      <c r="S15" s="45">
        <f t="shared" si="14"/>
      </c>
    </row>
    <row r="16" spans="1:19" ht="15">
      <c r="A16" s="6">
        <v>11</v>
      </c>
      <c r="B16" s="42">
        <f>VLOOKUP(A16,datos,2)</f>
        <v>0</v>
      </c>
      <c r="C16" s="43">
        <f t="shared" si="1"/>
        <v>0</v>
      </c>
      <c r="D16" s="44" t="s">
        <v>28</v>
      </c>
      <c r="E16" s="45" t="str">
        <f t="shared" si="2"/>
        <v>NO</v>
      </c>
      <c r="F16" s="45" t="str">
        <f t="shared" si="3"/>
        <v>NO</v>
      </c>
      <c r="G16" s="46">
        <f t="shared" si="4"/>
        <v>1</v>
      </c>
      <c r="J16" s="46" t="str">
        <f t="shared" si="5"/>
        <v>P</v>
      </c>
      <c r="K16" s="45">
        <f t="shared" si="6"/>
      </c>
      <c r="L16" s="46" t="str">
        <f t="shared" si="7"/>
        <v>P</v>
      </c>
      <c r="M16" s="46" t="str">
        <f t="shared" si="8"/>
        <v>P</v>
      </c>
      <c r="N16" s="46" t="str">
        <f t="shared" si="9"/>
        <v>P</v>
      </c>
      <c r="O16" s="45" t="str">
        <f t="shared" si="10"/>
        <v>P</v>
      </c>
      <c r="P16" s="45">
        <f t="shared" si="11"/>
      </c>
      <c r="Q16" s="45">
        <f t="shared" si="12"/>
      </c>
      <c r="R16" s="45">
        <f t="shared" si="13"/>
      </c>
      <c r="S16" s="45">
        <f t="shared" si="14"/>
      </c>
    </row>
    <row r="17" spans="1:19" ht="15">
      <c r="A17" s="6">
        <v>12</v>
      </c>
      <c r="B17" s="42">
        <f t="shared" si="0"/>
        <v>0</v>
      </c>
      <c r="C17" s="43">
        <f t="shared" si="1"/>
        <v>0</v>
      </c>
      <c r="D17" s="44" t="s">
        <v>28</v>
      </c>
      <c r="E17" s="45" t="str">
        <f t="shared" si="2"/>
        <v>NO</v>
      </c>
      <c r="F17" s="45" t="str">
        <f t="shared" si="3"/>
        <v>NO</v>
      </c>
      <c r="G17" s="46">
        <f t="shared" si="4"/>
        <v>1</v>
      </c>
      <c r="J17" s="46" t="str">
        <f t="shared" si="5"/>
        <v>P</v>
      </c>
      <c r="K17" s="45">
        <f t="shared" si="6"/>
      </c>
      <c r="L17" s="46" t="str">
        <f t="shared" si="7"/>
        <v>P</v>
      </c>
      <c r="M17" s="46" t="str">
        <f t="shared" si="8"/>
        <v>P</v>
      </c>
      <c r="N17" s="46" t="str">
        <f t="shared" si="9"/>
        <v>P</v>
      </c>
      <c r="O17" s="45" t="str">
        <f t="shared" si="10"/>
        <v>P</v>
      </c>
      <c r="P17" s="45">
        <f t="shared" si="11"/>
      </c>
      <c r="Q17" s="45">
        <f t="shared" si="12"/>
      </c>
      <c r="R17" s="45">
        <f t="shared" si="13"/>
      </c>
      <c r="S17" s="45">
        <f t="shared" si="14"/>
      </c>
    </row>
    <row r="18" spans="1:19" ht="15">
      <c r="A18" s="6">
        <v>13</v>
      </c>
      <c r="B18" s="42">
        <f t="shared" si="0"/>
        <v>0</v>
      </c>
      <c r="C18" s="43">
        <f t="shared" si="1"/>
        <v>0</v>
      </c>
      <c r="D18" s="44" t="s">
        <v>28</v>
      </c>
      <c r="E18" s="45" t="str">
        <f t="shared" si="2"/>
        <v>NO</v>
      </c>
      <c r="F18" s="45" t="str">
        <f t="shared" si="3"/>
        <v>NO</v>
      </c>
      <c r="G18" s="46">
        <f t="shared" si="4"/>
        <v>1</v>
      </c>
      <c r="J18" s="46" t="str">
        <f t="shared" si="5"/>
        <v>P</v>
      </c>
      <c r="K18" s="45">
        <f t="shared" si="6"/>
      </c>
      <c r="L18" s="46" t="str">
        <f t="shared" si="7"/>
        <v>P</v>
      </c>
      <c r="M18" s="46" t="str">
        <f t="shared" si="8"/>
        <v>P</v>
      </c>
      <c r="N18" s="46" t="str">
        <f t="shared" si="9"/>
        <v>P</v>
      </c>
      <c r="O18" s="45" t="str">
        <f t="shared" si="10"/>
        <v>P</v>
      </c>
      <c r="P18" s="45">
        <f t="shared" si="11"/>
      </c>
      <c r="Q18" s="45">
        <f t="shared" si="12"/>
      </c>
      <c r="R18" s="45">
        <f t="shared" si="13"/>
      </c>
      <c r="S18" s="45">
        <f t="shared" si="14"/>
      </c>
    </row>
    <row r="19" spans="1:19" ht="15">
      <c r="A19" s="6">
        <v>14</v>
      </c>
      <c r="B19" s="42">
        <f t="shared" si="0"/>
        <v>0</v>
      </c>
      <c r="C19" s="43">
        <f t="shared" si="1"/>
        <v>0</v>
      </c>
      <c r="D19" s="44" t="s">
        <v>28</v>
      </c>
      <c r="E19" s="45" t="str">
        <f t="shared" si="2"/>
        <v>NO</v>
      </c>
      <c r="F19" s="45" t="str">
        <f t="shared" si="3"/>
        <v>NO</v>
      </c>
      <c r="G19" s="46">
        <f t="shared" si="4"/>
        <v>1</v>
      </c>
      <c r="J19" s="46" t="str">
        <f t="shared" si="5"/>
        <v>P</v>
      </c>
      <c r="K19" s="45">
        <f t="shared" si="6"/>
      </c>
      <c r="L19" s="46" t="str">
        <f t="shared" si="7"/>
        <v>P</v>
      </c>
      <c r="M19" s="46" t="str">
        <f t="shared" si="8"/>
        <v>P</v>
      </c>
      <c r="N19" s="46" t="str">
        <f t="shared" si="9"/>
        <v>P</v>
      </c>
      <c r="O19" s="45" t="str">
        <f t="shared" si="10"/>
        <v>P</v>
      </c>
      <c r="P19" s="45">
        <f t="shared" si="11"/>
      </c>
      <c r="Q19" s="45">
        <f t="shared" si="12"/>
      </c>
      <c r="R19" s="45">
        <f t="shared" si="13"/>
      </c>
      <c r="S19" s="45">
        <f t="shared" si="14"/>
      </c>
    </row>
    <row r="20" spans="1:19" ht="15">
      <c r="A20" s="6">
        <v>15</v>
      </c>
      <c r="B20" s="42">
        <f t="shared" si="0"/>
        <v>0</v>
      </c>
      <c r="C20" s="43">
        <f t="shared" si="1"/>
        <v>0</v>
      </c>
      <c r="D20" s="44" t="s">
        <v>28</v>
      </c>
      <c r="E20" s="45" t="str">
        <f t="shared" si="2"/>
        <v>NO</v>
      </c>
      <c r="F20" s="45" t="str">
        <f t="shared" si="3"/>
        <v>NO</v>
      </c>
      <c r="G20" s="46">
        <f t="shared" si="4"/>
        <v>1</v>
      </c>
      <c r="J20" s="46" t="str">
        <f t="shared" si="5"/>
        <v>P</v>
      </c>
      <c r="K20" s="45">
        <f t="shared" si="6"/>
      </c>
      <c r="L20" s="46" t="str">
        <f t="shared" si="7"/>
        <v>P</v>
      </c>
      <c r="M20" s="46" t="str">
        <f t="shared" si="8"/>
        <v>P</v>
      </c>
      <c r="N20" s="46" t="str">
        <f t="shared" si="9"/>
        <v>P</v>
      </c>
      <c r="O20" s="45" t="str">
        <f t="shared" si="10"/>
        <v>P</v>
      </c>
      <c r="P20" s="45">
        <f t="shared" si="11"/>
      </c>
      <c r="Q20" s="45">
        <f t="shared" si="12"/>
      </c>
      <c r="R20" s="45">
        <f t="shared" si="13"/>
      </c>
      <c r="S20" s="45">
        <f t="shared" si="14"/>
      </c>
    </row>
    <row r="21" spans="1:19" ht="15">
      <c r="A21" s="6">
        <v>16</v>
      </c>
      <c r="B21" s="42">
        <f t="shared" si="0"/>
        <v>0</v>
      </c>
      <c r="C21" s="43">
        <f t="shared" si="1"/>
        <v>0</v>
      </c>
      <c r="D21" s="44" t="s">
        <v>28</v>
      </c>
      <c r="E21" s="45" t="str">
        <f t="shared" si="2"/>
        <v>NO</v>
      </c>
      <c r="F21" s="45" t="str">
        <f t="shared" si="3"/>
        <v>NO</v>
      </c>
      <c r="G21" s="46">
        <f t="shared" si="4"/>
        <v>1</v>
      </c>
      <c r="J21" s="46" t="str">
        <f t="shared" si="5"/>
        <v>P</v>
      </c>
      <c r="K21" s="45">
        <f t="shared" si="6"/>
      </c>
      <c r="L21" s="46" t="str">
        <f t="shared" si="7"/>
        <v>P</v>
      </c>
      <c r="M21" s="46" t="str">
        <f t="shared" si="8"/>
        <v>P</v>
      </c>
      <c r="N21" s="46" t="str">
        <f t="shared" si="9"/>
        <v>P</v>
      </c>
      <c r="O21" s="45" t="str">
        <f t="shared" si="10"/>
        <v>P</v>
      </c>
      <c r="P21" s="45">
        <f t="shared" si="11"/>
      </c>
      <c r="Q21" s="45">
        <f t="shared" si="12"/>
      </c>
      <c r="R21" s="45">
        <f t="shared" si="13"/>
      </c>
      <c r="S21" s="45">
        <f t="shared" si="14"/>
      </c>
    </row>
    <row r="22" spans="1:19" ht="15">
      <c r="A22" s="6">
        <v>17</v>
      </c>
      <c r="B22" s="42">
        <f t="shared" si="0"/>
        <v>0</v>
      </c>
      <c r="C22" s="43">
        <f t="shared" si="1"/>
        <v>0</v>
      </c>
      <c r="D22" s="44" t="s">
        <v>28</v>
      </c>
      <c r="E22" s="45" t="str">
        <f t="shared" si="2"/>
        <v>NO</v>
      </c>
      <c r="F22" s="45" t="str">
        <f t="shared" si="3"/>
        <v>NO</v>
      </c>
      <c r="G22" s="46">
        <f t="shared" si="4"/>
        <v>1</v>
      </c>
      <c r="J22" s="46" t="str">
        <f t="shared" si="5"/>
        <v>P</v>
      </c>
      <c r="K22" s="45">
        <f t="shared" si="6"/>
      </c>
      <c r="L22" s="46" t="str">
        <f t="shared" si="7"/>
        <v>P</v>
      </c>
      <c r="M22" s="46" t="str">
        <f t="shared" si="8"/>
        <v>P</v>
      </c>
      <c r="N22" s="46" t="str">
        <f t="shared" si="9"/>
        <v>P</v>
      </c>
      <c r="O22" s="45" t="str">
        <f t="shared" si="10"/>
        <v>P</v>
      </c>
      <c r="P22" s="45">
        <f t="shared" si="11"/>
      </c>
      <c r="Q22" s="45">
        <f t="shared" si="12"/>
      </c>
      <c r="R22" s="45">
        <f t="shared" si="13"/>
      </c>
      <c r="S22" s="45">
        <f t="shared" si="14"/>
      </c>
    </row>
    <row r="23" spans="1:19" ht="15">
      <c r="A23" s="6">
        <v>18</v>
      </c>
      <c r="B23" s="42">
        <f t="shared" si="0"/>
        <v>0</v>
      </c>
      <c r="C23" s="43">
        <f t="shared" si="1"/>
        <v>0</v>
      </c>
      <c r="D23" s="44" t="s">
        <v>28</v>
      </c>
      <c r="E23" s="45" t="str">
        <f t="shared" si="2"/>
        <v>NO</v>
      </c>
      <c r="F23" s="45" t="str">
        <f t="shared" si="3"/>
        <v>NO</v>
      </c>
      <c r="G23" s="46">
        <f t="shared" si="4"/>
        <v>1</v>
      </c>
      <c r="J23" s="46" t="str">
        <f t="shared" si="5"/>
        <v>P</v>
      </c>
      <c r="K23" s="45">
        <f t="shared" si="6"/>
      </c>
      <c r="L23" s="46" t="str">
        <f t="shared" si="7"/>
        <v>P</v>
      </c>
      <c r="M23" s="46" t="str">
        <f t="shared" si="8"/>
        <v>P</v>
      </c>
      <c r="N23" s="46" t="str">
        <f t="shared" si="9"/>
        <v>P</v>
      </c>
      <c r="O23" s="45" t="str">
        <f t="shared" si="10"/>
        <v>P</v>
      </c>
      <c r="P23" s="45">
        <f t="shared" si="11"/>
      </c>
      <c r="Q23" s="45">
        <f t="shared" si="12"/>
      </c>
      <c r="R23" s="45">
        <f t="shared" si="13"/>
      </c>
      <c r="S23" s="45">
        <f t="shared" si="14"/>
      </c>
    </row>
    <row r="24" spans="1:19" ht="15">
      <c r="A24" s="6">
        <v>19</v>
      </c>
      <c r="B24" s="42">
        <f t="shared" si="0"/>
        <v>0</v>
      </c>
      <c r="C24" s="43">
        <f t="shared" si="1"/>
        <v>0</v>
      </c>
      <c r="D24" s="44" t="s">
        <v>28</v>
      </c>
      <c r="E24" s="45" t="str">
        <f t="shared" si="2"/>
        <v>NO</v>
      </c>
      <c r="F24" s="45" t="str">
        <f t="shared" si="3"/>
        <v>NO</v>
      </c>
      <c r="G24" s="46">
        <f t="shared" si="4"/>
        <v>1</v>
      </c>
      <c r="J24" s="46" t="str">
        <f t="shared" si="5"/>
        <v>P</v>
      </c>
      <c r="K24" s="45">
        <f t="shared" si="6"/>
      </c>
      <c r="L24" s="46" t="str">
        <f t="shared" si="7"/>
        <v>P</v>
      </c>
      <c r="M24" s="46" t="str">
        <f t="shared" si="8"/>
        <v>P</v>
      </c>
      <c r="N24" s="46" t="str">
        <f t="shared" si="9"/>
        <v>P</v>
      </c>
      <c r="O24" s="45" t="str">
        <f t="shared" si="10"/>
        <v>P</v>
      </c>
      <c r="P24" s="45">
        <f t="shared" si="11"/>
      </c>
      <c r="Q24" s="45">
        <f t="shared" si="12"/>
      </c>
      <c r="R24" s="45">
        <f t="shared" si="13"/>
      </c>
      <c r="S24" s="45">
        <f t="shared" si="14"/>
      </c>
    </row>
    <row r="25" spans="1:19" ht="15">
      <c r="A25" s="6">
        <v>20</v>
      </c>
      <c r="B25" s="42">
        <f t="shared" si="0"/>
        <v>0</v>
      </c>
      <c r="C25" s="43">
        <f t="shared" si="1"/>
        <v>0</v>
      </c>
      <c r="D25" s="44" t="s">
        <v>28</v>
      </c>
      <c r="E25" s="45" t="str">
        <f t="shared" si="2"/>
        <v>NO</v>
      </c>
      <c r="F25" s="45" t="str">
        <f t="shared" si="3"/>
        <v>NO</v>
      </c>
      <c r="G25" s="46">
        <f t="shared" si="4"/>
        <v>1</v>
      </c>
      <c r="J25" s="46" t="str">
        <f t="shared" si="5"/>
        <v>P</v>
      </c>
      <c r="K25" s="45">
        <f t="shared" si="6"/>
      </c>
      <c r="L25" s="46" t="str">
        <f t="shared" si="7"/>
        <v>P</v>
      </c>
      <c r="M25" s="46" t="str">
        <f t="shared" si="8"/>
        <v>P</v>
      </c>
      <c r="N25" s="46" t="str">
        <f t="shared" si="9"/>
        <v>P</v>
      </c>
      <c r="O25" s="45" t="str">
        <f t="shared" si="10"/>
        <v>P</v>
      </c>
      <c r="P25" s="45">
        <f t="shared" si="11"/>
      </c>
      <c r="Q25" s="45">
        <f t="shared" si="12"/>
      </c>
      <c r="R25" s="45">
        <f t="shared" si="13"/>
      </c>
      <c r="S25" s="45">
        <f t="shared" si="14"/>
      </c>
    </row>
    <row r="26" ht="15">
      <c r="B26" s="47"/>
    </row>
    <row r="27" spans="2:15" ht="15">
      <c r="B27" s="48" t="s">
        <v>29</v>
      </c>
      <c r="C27" s="48">
        <f>IF(D32=0,20,20-D32)</f>
        <v>5</v>
      </c>
      <c r="G27" s="49">
        <f>COUNTIF(G6:G25,"&gt;1")</f>
        <v>5</v>
      </c>
      <c r="J27" s="50">
        <f>MIN(J6:J25)</f>
        <v>27293.5</v>
      </c>
      <c r="L27" s="50">
        <f>MIN(L6:L25)</f>
        <v>59211.5</v>
      </c>
      <c r="M27" s="50">
        <f>MIN(M6:M25)</f>
        <v>1068648.5</v>
      </c>
      <c r="N27" s="50">
        <f>MIN(N6:N25)</f>
        <v>1175841.5</v>
      </c>
      <c r="O27" s="51">
        <f>MIN(O6:O25)</f>
        <v>2015839.5</v>
      </c>
    </row>
    <row r="28" spans="2:3" ht="15">
      <c r="B28" s="52"/>
      <c r="C28" s="6"/>
    </row>
    <row r="30" ht="15">
      <c r="D30" s="53" t="s">
        <v>28</v>
      </c>
    </row>
    <row r="31" ht="15">
      <c r="D31" s="54" t="s">
        <v>30</v>
      </c>
    </row>
    <row r="32" ht="15">
      <c r="D32" s="55">
        <f>COUNT(B6:B25)</f>
        <v>15</v>
      </c>
    </row>
  </sheetData>
  <sheetProtection/>
  <mergeCells count="1">
    <mergeCell ref="B1:K1"/>
  </mergeCells>
  <dataValidations count="1">
    <dataValidation type="list" allowBlank="1" showInputMessage="1" showErrorMessage="1" sqref="D6:D25">
      <formula1>$D$30:$D$31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 1</dc:creator>
  <cp:keywords/>
  <dc:description/>
  <cp:lastModifiedBy>IsabelG</cp:lastModifiedBy>
  <dcterms:created xsi:type="dcterms:W3CDTF">2011-11-15T21:35:26Z</dcterms:created>
  <dcterms:modified xsi:type="dcterms:W3CDTF">2011-11-16T16:31:35Z</dcterms:modified>
  <cp:category/>
  <cp:version/>
  <cp:contentType/>
  <cp:contentStatus/>
</cp:coreProperties>
</file>